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1 CTA Staff folders\Emma Documents\Policy\Consultation\"/>
    </mc:Choice>
  </mc:AlternateContent>
  <bookViews>
    <workbookView xWindow="0" yWindow="0" windowWidth="28800" windowHeight="12000"/>
  </bookViews>
  <sheets>
    <sheet name="Cost Calculato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3" i="1" l="1"/>
  <c r="F32" i="1"/>
  <c r="F28" i="1" l="1"/>
  <c r="F37" i="1" l="1"/>
  <c r="F30" i="1"/>
  <c r="F27" i="1"/>
  <c r="F40" i="1" l="1"/>
  <c r="F36" i="1"/>
  <c r="F35" i="1"/>
  <c r="F34" i="1" l="1"/>
  <c r="F31" i="1"/>
  <c r="F29" i="1"/>
  <c r="F26" i="1"/>
  <c r="F39" i="1" l="1"/>
</calcChain>
</file>

<file path=xl/comments1.xml><?xml version="1.0" encoding="utf-8"?>
<comments xmlns="http://schemas.openxmlformats.org/spreadsheetml/2006/main">
  <authors>
    <author>Emma Sims</author>
  </authors>
  <commentList>
    <comment ref="P27" authorId="0" shapeId="0">
      <text>
        <r>
          <rPr>
            <sz val="9"/>
            <color indexed="81"/>
            <rFont val="Tahoma"/>
            <family val="2"/>
          </rPr>
          <t>TM salary based average salary and an understanding of Office of the Traffic Commissioner expectations.</t>
        </r>
      </text>
    </comment>
    <comment ref="P34" authorId="0" shapeId="0">
      <text>
        <r>
          <rPr>
            <sz val="9"/>
            <color indexed="81"/>
            <rFont val="Tahoma"/>
            <family val="2"/>
          </rPr>
          <t>Based on DfT Impact Assessment findings (does not include availability of testing facilities etc)</t>
        </r>
      </text>
    </comment>
    <comment ref="P35" authorId="0" shapeId="0">
      <text>
        <r>
          <rPr>
            <sz val="9"/>
            <color indexed="81"/>
            <rFont val="Tahoma"/>
            <family val="2"/>
          </rPr>
          <t>This varies across the country</t>
        </r>
      </text>
    </comment>
    <comment ref="P36" authorId="0" shapeId="0">
      <text>
        <r>
          <rPr>
            <sz val="9"/>
            <color indexed="81"/>
            <rFont val="Tahoma"/>
            <family val="2"/>
          </rPr>
          <t>Includes VAT. Does not include training for drivers and operators needed in order to use the cards.</t>
        </r>
      </text>
    </comment>
    <comment ref="P39" authorId="0" shapeId="0">
      <text>
        <r>
          <rPr>
            <sz val="9"/>
            <color indexed="81"/>
            <rFont val="Tahoma"/>
            <family val="2"/>
          </rPr>
          <t>5 days is an underestimate of how much time it will take most operators to comply, but averages out across the whole sector. £25,000 based on the average salary for a senior manager at an operator.</t>
        </r>
      </text>
    </comment>
  </commentList>
</comments>
</file>

<file path=xl/sharedStrings.xml><?xml version="1.0" encoding="utf-8"?>
<sst xmlns="http://schemas.openxmlformats.org/spreadsheetml/2006/main" count="105" uniqueCount="90">
  <si>
    <t>PSV 'O' licence</t>
  </si>
  <si>
    <t>Per Organisation</t>
  </si>
  <si>
    <t>Transport Manager</t>
  </si>
  <si>
    <t>Per Vehicles</t>
  </si>
  <si>
    <t xml:space="preserve">Class VI MOT </t>
  </si>
  <si>
    <t>Tachograph Fitting</t>
  </si>
  <si>
    <t>Per Untrained Driver</t>
  </si>
  <si>
    <t>Per Trained Driver</t>
  </si>
  <si>
    <t>Familiarisation</t>
  </si>
  <si>
    <t>&lt;2</t>
  </si>
  <si>
    <t>3&gt;5</t>
  </si>
  <si>
    <t>6&gt;10</t>
  </si>
  <si>
    <t>11&gt;14</t>
  </si>
  <si>
    <t>&gt;15</t>
  </si>
  <si>
    <t>Cost</t>
  </si>
  <si>
    <t>Costs</t>
  </si>
  <si>
    <t>Cost Calculator</t>
  </si>
  <si>
    <t>Cost Notes</t>
  </si>
  <si>
    <t>Unit</t>
  </si>
  <si>
    <t>Price</t>
  </si>
  <si>
    <t>Working</t>
  </si>
  <si>
    <t>Based on the average cost of a Class VI MOT</t>
  </si>
  <si>
    <t>Based on average cost of a tachograph fitting</t>
  </si>
  <si>
    <t>Per Vehicles:</t>
  </si>
  <si>
    <t>Based on employing a Transport Manager at £30,000 a year plus £6000 for working contributions, making it a £17.30 hourly rate. More hours are needed the more vehicles you operate.</t>
  </si>
  <si>
    <t>1 PSV 'O' Licence is £209.00</t>
  </si>
  <si>
    <t xml:space="preserve">Average cost of vehicle unit and driver reader plus company card </t>
  </si>
  <si>
    <t>For drivers with existing PCV D1, cost of intial DCPC training (modules 2 and 4)</t>
  </si>
  <si>
    <t>Tachograph Reading Equipment</t>
  </si>
  <si>
    <t>Will you be setting up a trading arm?</t>
  </si>
  <si>
    <t>Initial Cost to Organisation</t>
  </si>
  <si>
    <t>Number of Vehicles:</t>
  </si>
  <si>
    <t>For a more specific cost calculation:</t>
  </si>
  <si>
    <t>Based on 5 days for an employee on £25,000 a year</t>
  </si>
  <si>
    <t>Based on registration for a PSV bus service</t>
  </si>
  <si>
    <t>PSV Bus Service Registration</t>
  </si>
  <si>
    <t>Company Registration</t>
  </si>
  <si>
    <t>Company registration</t>
  </si>
  <si>
    <t>Based on online registration with Companies House</t>
  </si>
  <si>
    <t>&gt;50: per Manager</t>
  </si>
  <si>
    <t>A Transport Manager cannot be responsible for more than 50 vehicles</t>
  </si>
  <si>
    <t>Insurance costs</t>
  </si>
  <si>
    <t>Per Vehicle</t>
  </si>
  <si>
    <t>Training 1 existing employee in Transport Manager CPC</t>
  </si>
  <si>
    <t>Based on the average additional cost of insurance for PSV vehicles, compared to CT vehicles</t>
  </si>
  <si>
    <t>Do you have an existing employee with Transport Manager CPC?</t>
  </si>
  <si>
    <t>Financial Standing Needed</t>
  </si>
  <si>
    <t>£7950 for 1st, £4400 for each additional</t>
  </si>
  <si>
    <t>Training 1 existing employee to be a Transport Manager</t>
  </si>
  <si>
    <t>Additional Insurance Costs</t>
  </si>
  <si>
    <r>
      <t xml:space="preserve">If </t>
    </r>
    <r>
      <rPr>
        <b/>
        <sz val="12"/>
        <color theme="1"/>
        <rFont val="Calibri"/>
        <family val="2"/>
        <scheme val="minor"/>
      </rPr>
      <t>no</t>
    </r>
    <r>
      <rPr>
        <sz val="12"/>
        <color theme="1"/>
        <rFont val="Calibri Light"/>
        <family val="2"/>
        <scheme val="major"/>
      </rPr>
      <t>, do you have an existing employee you could train to be your Transport Manager?</t>
    </r>
  </si>
  <si>
    <r>
      <t xml:space="preserve">If </t>
    </r>
    <r>
      <rPr>
        <b/>
        <sz val="12"/>
        <color theme="1"/>
        <rFont val="Calibri"/>
        <family val="2"/>
        <scheme val="minor"/>
      </rPr>
      <t>yes</t>
    </r>
    <r>
      <rPr>
        <sz val="12"/>
        <color theme="1"/>
        <rFont val="Calibri Light"/>
        <family val="2"/>
        <scheme val="major"/>
      </rPr>
      <t>, annual salary of this staff member:</t>
    </r>
  </si>
  <si>
    <t>Number of vehicles already with tachograph:</t>
  </si>
  <si>
    <t>Number of section 22 services you run (GB only):</t>
  </si>
  <si>
    <t>Per S22 service (GB only)</t>
  </si>
  <si>
    <t>PCV D1 and initial Driver CPC</t>
  </si>
  <si>
    <t>Driver CPC</t>
  </si>
  <si>
    <t>Modules 2 &amp; 4 Driver CPC</t>
  </si>
  <si>
    <t>Number of existing drivers with PCV D1 but no Driver CPC:</t>
  </si>
  <si>
    <t>Number of Drivers:</t>
  </si>
  <si>
    <t>Number of Drivers without PCV D1 (D1 by test):</t>
  </si>
  <si>
    <t>Financial Standing needed to apply for a PSV 'O' Licence</t>
  </si>
  <si>
    <r>
      <rPr>
        <b/>
        <sz val="11"/>
        <color theme="1"/>
        <rFont val="Calibri"/>
        <family val="2"/>
        <scheme val="minor"/>
      </rPr>
      <t>NB:</t>
    </r>
    <r>
      <rPr>
        <sz val="11"/>
        <color theme="1"/>
        <rFont val="Calibri Light"/>
        <family val="2"/>
        <scheme val="major"/>
      </rPr>
      <t xml:space="preserve"> This tool is for illustrative and informative purposes only and not intended to be directional or serve as any form of advice. Organisations should always seek their own legal, financial or any other form of advice over their own operational matters. Costs are estimated values based on CTA data and average costs. The initial cost should only be taken as a illustrative estimate. The initial cost is not relfective of the likely overall cost and does not include the cost of items difficult to monetise.</t>
    </r>
  </si>
  <si>
    <t>Definitions</t>
  </si>
  <si>
    <t>Class VI MOT</t>
  </si>
  <si>
    <t>Tachograph</t>
  </si>
  <si>
    <t xml:space="preserve">PCV D1 </t>
  </si>
  <si>
    <t>Insurance Costs</t>
  </si>
  <si>
    <t>Financial Standing</t>
  </si>
  <si>
    <t>Term</t>
  </si>
  <si>
    <t>Explanation</t>
  </si>
  <si>
    <t>All vehicles operating under a PSV 'O' licence require a Class VI MOT rather an a Class IV or V MOT</t>
  </si>
  <si>
    <t>Equipment providing a record of engine speed over a period, required to be used in all vehicles operating under a PSV 'O' licence.</t>
  </si>
  <si>
    <t>All organisations operating a PSV 'O' licence must appoint a Transport Manager</t>
  </si>
  <si>
    <t>Familiarisation costs</t>
  </si>
  <si>
    <t>Familiarisation Costs</t>
  </si>
  <si>
    <t>A cost attributed to the amount of staff time that may need to be spent understanding the changes.</t>
  </si>
  <si>
    <t>Bus Service Registration</t>
  </si>
  <si>
    <t>The cost of registering a local bus route operated under a PSV 'O' licence is more expensive than one under operated under a section 22 permit.</t>
  </si>
  <si>
    <t>Organisations setting up a trading arm must register this as a company on Companies House</t>
  </si>
  <si>
    <t>Insurance costs for vehicles operated under a PSV 'O' licence are more expensive than those operated under permits</t>
  </si>
  <si>
    <t>To apply for a PSV 'O' licence, your organisation is required to demonstrate a level of financial standing. Your organisation must be able to access this funding within one month, at any time.</t>
  </si>
  <si>
    <t>Driver Certificate of Professional Competence is the qualification needed to be a professional driver which must be periodically maintained. If a driver already holds a PCV D1, they only need modules 2 and 4 of Driver CPC.</t>
  </si>
  <si>
    <t>A PCV D1 is the qualification gained when a driver passes their minibus driving test. This is achieved by undertaking Modules 1 and 3 of Driver CPC. You can find out if your drivers hold a PCV D1 by looking at the back of their driving licence.</t>
  </si>
  <si>
    <t>For training, tests (modules 1-4 Driver CPC) and medical check-up</t>
  </si>
  <si>
    <t>The licence your organisation is required to hold if you wish to operate vehicles on a commercial basis</t>
  </si>
  <si>
    <t xml:space="preserve">£1500 for Transport Manger CPC training plus 2 weeks out of the office </t>
  </si>
  <si>
    <t>Employing Transport Manager/s</t>
  </si>
  <si>
    <t>PSV Bus service registrations</t>
  </si>
  <si>
    <r>
      <t xml:space="preserve">You can use the below calculator to work out the estmiated initial costs to your organisation, if you know you are likely to need a PSV 'O' licence. If you are unsure if you are likely to need a PSV 'O' licence, you can use our </t>
    </r>
    <r>
      <rPr>
        <u/>
        <sz val="12"/>
        <color theme="8"/>
        <rFont val="Calibri Light"/>
        <family val="2"/>
        <scheme val="major"/>
      </rPr>
      <t>impact flowchart</t>
    </r>
    <r>
      <rPr>
        <sz val="12"/>
        <rFont val="Calibri Light"/>
        <family val="2"/>
        <scheme val="major"/>
      </rPr>
      <t xml:space="preserve"> to find out.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</si>
</sst>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8" formatCode="&quot;£&quot;#,##0.00;[Red]\-&quot;£&quot;#,##0.00"/>
    <numFmt numFmtId="44" formatCode="_-&quot;£&quot;* #,##0.00_-;\-&quot;£&quot;* #,##0.00_-;_-&quot;£&quot;* &quot;-&quot;??_-;_-@_-"/>
  </numFmts>
  <fonts count="14" x14ac:knownFonts="1">
    <font>
      <sz val="11"/>
      <color theme="1"/>
      <name val="Calibri"/>
      <family val="2"/>
      <scheme val="minor"/>
    </font>
    <font>
      <sz val="11"/>
      <color theme="1"/>
      <name val="Calibri"/>
      <family val="2"/>
      <scheme val="minor"/>
    </font>
    <font>
      <sz val="11"/>
      <color theme="1"/>
      <name val="Calibri Light"/>
      <family val="2"/>
      <scheme val="major"/>
    </font>
    <font>
      <sz val="12"/>
      <color theme="1"/>
      <name val="Calibri Light"/>
      <family val="2"/>
      <scheme val="major"/>
    </font>
    <font>
      <b/>
      <sz val="12"/>
      <color theme="1"/>
      <name val="Calibri"/>
      <family val="2"/>
      <scheme val="minor"/>
    </font>
    <font>
      <b/>
      <sz val="20"/>
      <color rgb="FF00B0F0"/>
      <name val="Open Sans"/>
      <family val="2"/>
    </font>
    <font>
      <b/>
      <sz val="14"/>
      <color theme="1"/>
      <name val="Calibri"/>
      <family val="2"/>
      <scheme val="minor"/>
    </font>
    <font>
      <sz val="9"/>
      <color indexed="81"/>
      <name val="Tahoma"/>
      <family val="2"/>
    </font>
    <font>
      <b/>
      <sz val="16"/>
      <color theme="1"/>
      <name val="Calibri"/>
      <family val="2"/>
      <scheme val="minor"/>
    </font>
    <font>
      <b/>
      <sz val="11"/>
      <color theme="1"/>
      <name val="Calibri"/>
      <family val="2"/>
      <scheme val="minor"/>
    </font>
    <font>
      <u/>
      <sz val="11"/>
      <color theme="10"/>
      <name val="Calibri"/>
      <family val="2"/>
      <scheme val="minor"/>
    </font>
    <font>
      <sz val="12"/>
      <name val="Calibri Light"/>
      <family val="2"/>
      <scheme val="major"/>
    </font>
    <font>
      <u/>
      <sz val="12"/>
      <color theme="8"/>
      <name val="Calibri Light"/>
      <family val="2"/>
      <scheme val="major"/>
    </font>
    <font>
      <sz val="11"/>
      <name val="Calibri Light"/>
      <family val="2"/>
      <scheme val="maj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3">
    <xf numFmtId="0" fontId="0" fillId="0" borderId="0"/>
    <xf numFmtId="44" fontId="1" fillId="0" borderId="0" applyFont="0" applyFill="0" applyBorder="0" applyAlignment="0" applyProtection="0"/>
    <xf numFmtId="0" fontId="10" fillId="0" borderId="0" applyNumberFormat="0" applyFill="0" applyBorder="0" applyAlignment="0" applyProtection="0"/>
  </cellStyleXfs>
  <cellXfs count="86">
    <xf numFmtId="0" fontId="0" fillId="0" borderId="0" xfId="0"/>
    <xf numFmtId="0" fontId="0" fillId="2" borderId="6" xfId="0" applyFill="1" applyBorder="1"/>
    <xf numFmtId="0" fontId="0" fillId="2" borderId="7" xfId="0" applyFill="1" applyBorder="1"/>
    <xf numFmtId="0" fontId="3" fillId="2" borderId="0" xfId="0" applyFont="1" applyFill="1" applyBorder="1"/>
    <xf numFmtId="44" fontId="3" fillId="2" borderId="0" xfId="1" applyFont="1" applyFill="1" applyBorder="1"/>
    <xf numFmtId="0" fontId="0" fillId="2" borderId="8" xfId="0" applyFill="1" applyBorder="1"/>
    <xf numFmtId="0" fontId="0" fillId="2" borderId="9" xfId="0" applyFill="1" applyBorder="1"/>
    <xf numFmtId="0" fontId="0" fillId="2" borderId="2" xfId="0" applyFill="1" applyBorder="1"/>
    <xf numFmtId="0" fontId="3" fillId="2" borderId="3"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0" fillId="3" borderId="4" xfId="0" applyFill="1" applyBorder="1"/>
    <xf numFmtId="0" fontId="0" fillId="3" borderId="5" xfId="0" applyFill="1" applyBorder="1"/>
    <xf numFmtId="6" fontId="2" fillId="3" borderId="0" xfId="0" applyNumberFormat="1" applyFont="1" applyFill="1" applyBorder="1"/>
    <xf numFmtId="8" fontId="2" fillId="3" borderId="0" xfId="0" applyNumberFormat="1" applyFont="1" applyFill="1" applyBorder="1"/>
    <xf numFmtId="0" fontId="0" fillId="3" borderId="7" xfId="0" applyFill="1" applyBorder="1"/>
    <xf numFmtId="0" fontId="0" fillId="3" borderId="3" xfId="0" applyFill="1" applyBorder="1"/>
    <xf numFmtId="0" fontId="0" fillId="3" borderId="6" xfId="0" applyFill="1" applyBorder="1"/>
    <xf numFmtId="0" fontId="0" fillId="3" borderId="0" xfId="0" applyFill="1" applyBorder="1"/>
    <xf numFmtId="0" fontId="0" fillId="3" borderId="8" xfId="0" applyFill="1" applyBorder="1"/>
    <xf numFmtId="0" fontId="0" fillId="3" borderId="9" xfId="0" applyFill="1" applyBorder="1"/>
    <xf numFmtId="0" fontId="0" fillId="3" borderId="2" xfId="0" applyFill="1" applyBorder="1"/>
    <xf numFmtId="0" fontId="0" fillId="0" borderId="0" xfId="0" applyBorder="1"/>
    <xf numFmtId="0" fontId="6" fillId="3" borderId="0" xfId="0" applyFont="1" applyFill="1" applyBorder="1"/>
    <xf numFmtId="0" fontId="6" fillId="2" borderId="0" xfId="0" applyFont="1" applyFill="1" applyBorder="1" applyAlignment="1">
      <alignment horizontal="center"/>
    </xf>
    <xf numFmtId="0" fontId="6" fillId="2" borderId="0" xfId="0" applyFont="1" applyFill="1" applyBorder="1"/>
    <xf numFmtId="44" fontId="6" fillId="2" borderId="0" xfId="0" applyNumberFormat="1" applyFont="1" applyFill="1" applyBorder="1" applyAlignment="1">
      <alignment horizontal="left"/>
    </xf>
    <xf numFmtId="0" fontId="5" fillId="2" borderId="0" xfId="0" applyFont="1" applyFill="1" applyBorder="1" applyAlignment="1">
      <alignment horizontal="center"/>
    </xf>
    <xf numFmtId="0" fontId="0" fillId="2" borderId="0" xfId="0" applyFill="1" applyBorder="1"/>
    <xf numFmtId="0" fontId="3" fillId="2" borderId="7" xfId="0" applyFont="1" applyFill="1" applyBorder="1"/>
    <xf numFmtId="0" fontId="0" fillId="2" borderId="3" xfId="0" applyFill="1" applyBorder="1"/>
    <xf numFmtId="0" fontId="3" fillId="2" borderId="4" xfId="0" applyFont="1" applyFill="1" applyBorder="1"/>
    <xf numFmtId="0" fontId="3" fillId="2" borderId="5" xfId="0" applyFont="1" applyFill="1" applyBorder="1"/>
    <xf numFmtId="0" fontId="3" fillId="2" borderId="9" xfId="0" applyFont="1" applyFill="1" applyBorder="1"/>
    <xf numFmtId="0" fontId="3" fillId="2" borderId="2" xfId="0" applyFont="1" applyFill="1" applyBorder="1"/>
    <xf numFmtId="0" fontId="8" fillId="2" borderId="0" xfId="0" applyFont="1" applyFill="1" applyBorder="1" applyAlignment="1">
      <alignment horizontal="center"/>
    </xf>
    <xf numFmtId="0" fontId="8" fillId="2" borderId="0" xfId="0" applyFont="1" applyFill="1" applyBorder="1"/>
    <xf numFmtId="44" fontId="8" fillId="2" borderId="0" xfId="0" applyNumberFormat="1" applyFont="1" applyFill="1" applyBorder="1" applyAlignment="1">
      <alignment horizontal="left"/>
    </xf>
    <xf numFmtId="0" fontId="2" fillId="3" borderId="9" xfId="0" applyFont="1" applyFill="1" applyBorder="1"/>
    <xf numFmtId="44" fontId="0" fillId="0" borderId="0" xfId="1" applyFont="1"/>
    <xf numFmtId="0" fontId="2" fillId="3" borderId="0" xfId="0" applyFont="1" applyFill="1" applyBorder="1" applyAlignment="1">
      <alignment wrapText="1"/>
    </xf>
    <xf numFmtId="0" fontId="0" fillId="0" borderId="0" xfId="0" applyFill="1"/>
    <xf numFmtId="44" fontId="3" fillId="2" borderId="0" xfId="0" applyNumberFormat="1" applyFont="1" applyFill="1" applyBorder="1" applyAlignment="1">
      <alignment horizontal="left"/>
    </xf>
    <xf numFmtId="6" fontId="2" fillId="3" borderId="9" xfId="0" applyNumberFormat="1" applyFont="1" applyFill="1" applyBorder="1" applyAlignment="1">
      <alignment vertical="top" wrapText="1"/>
    </xf>
    <xf numFmtId="0" fontId="2" fillId="3" borderId="7" xfId="0" applyFont="1" applyFill="1" applyBorder="1" applyAlignment="1">
      <alignment horizontal="left" vertical="center" wrapText="1"/>
    </xf>
    <xf numFmtId="0" fontId="2" fillId="3" borderId="0" xfId="0" applyFont="1" applyFill="1" applyBorder="1" applyAlignment="1">
      <alignment horizontal="left"/>
    </xf>
    <xf numFmtId="0" fontId="2" fillId="3" borderId="7" xfId="0" applyFont="1" applyFill="1" applyBorder="1" applyAlignment="1">
      <alignment horizontal="left"/>
    </xf>
    <xf numFmtId="0" fontId="2" fillId="3" borderId="0" xfId="0" applyFont="1" applyFill="1" applyBorder="1"/>
    <xf numFmtId="0" fontId="2" fillId="3" borderId="7" xfId="0" applyFont="1" applyFill="1" applyBorder="1"/>
    <xf numFmtId="0" fontId="3" fillId="2" borderId="0" xfId="0" applyFont="1" applyFill="1" applyBorder="1" applyAlignment="1">
      <alignment horizontal="left" wrapText="1"/>
    </xf>
    <xf numFmtId="0" fontId="3" fillId="0" borderId="1" xfId="0" applyFont="1" applyFill="1" applyBorder="1" applyProtection="1">
      <protection locked="0"/>
    </xf>
    <xf numFmtId="0" fontId="3" fillId="3" borderId="1" xfId="0" applyFont="1" applyFill="1" applyBorder="1" applyProtection="1">
      <protection locked="0"/>
    </xf>
    <xf numFmtId="0" fontId="2" fillId="3" borderId="0" xfId="0" applyFont="1" applyFill="1" applyBorder="1" applyAlignment="1">
      <alignment horizontal="left" vertical="center" wrapText="1"/>
    </xf>
    <xf numFmtId="0" fontId="3" fillId="3" borderId="1" xfId="0" applyFont="1" applyFill="1" applyBorder="1" applyAlignment="1" applyProtection="1">
      <alignment horizontal="right"/>
      <protection locked="0"/>
    </xf>
    <xf numFmtId="0" fontId="6" fillId="0" borderId="0" xfId="0" applyFont="1" applyBorder="1"/>
    <xf numFmtId="0" fontId="13" fillId="0" borderId="0" xfId="0" applyFont="1" applyBorder="1"/>
    <xf numFmtId="0" fontId="8" fillId="2" borderId="0" xfId="0" applyFont="1" applyFill="1" applyBorder="1" applyAlignment="1">
      <alignment horizontal="left"/>
    </xf>
    <xf numFmtId="0" fontId="5" fillId="2" borderId="0" xfId="0" applyFont="1" applyFill="1" applyBorder="1" applyAlignment="1">
      <alignment horizontal="center"/>
    </xf>
    <xf numFmtId="0" fontId="11" fillId="0" borderId="3" xfId="2"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0" xfId="0" applyFont="1" applyBorder="1" applyAlignment="1">
      <alignment horizontal="left" vertical="center" wrapText="1"/>
    </xf>
    <xf numFmtId="0" fontId="11" fillId="0" borderId="7" xfId="0" applyFont="1" applyBorder="1" applyAlignment="1">
      <alignment horizontal="left" vertical="center" wrapText="1"/>
    </xf>
    <xf numFmtId="0" fontId="3" fillId="2" borderId="0" xfId="0" applyFont="1" applyFill="1" applyBorder="1" applyAlignment="1">
      <alignment horizontal="left" wrapText="1"/>
    </xf>
    <xf numFmtId="0" fontId="5" fillId="3" borderId="4" xfId="0" applyFont="1" applyFill="1" applyBorder="1" applyAlignment="1">
      <alignment horizontal="left"/>
    </xf>
    <xf numFmtId="0" fontId="5" fillId="3" borderId="0" xfId="0" applyFont="1" applyFill="1" applyBorder="1" applyAlignment="1">
      <alignment horizontal="left"/>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 xfId="0" applyFont="1" applyBorder="1" applyAlignment="1">
      <alignment horizontal="center" vertical="center" wrapText="1"/>
    </xf>
    <xf numFmtId="0" fontId="2" fillId="3" borderId="0" xfId="0" applyFont="1" applyFill="1" applyBorder="1" applyAlignment="1">
      <alignment horizontal="left" vertical="top" wrapText="1"/>
    </xf>
    <xf numFmtId="0" fontId="2" fillId="3" borderId="7" xfId="0" applyFont="1" applyFill="1" applyBorder="1" applyAlignment="1">
      <alignment horizontal="left" vertical="top" wrapText="1"/>
    </xf>
    <xf numFmtId="6" fontId="2" fillId="3" borderId="0" xfId="0" applyNumberFormat="1" applyFont="1" applyFill="1" applyBorder="1" applyAlignment="1">
      <alignment horizontal="left" vertical="top" wrapText="1"/>
    </xf>
    <xf numFmtId="0" fontId="8" fillId="2" borderId="0" xfId="0" applyFont="1" applyFill="1" applyBorder="1" applyAlignment="1"/>
    <xf numFmtId="0" fontId="8" fillId="2" borderId="7" xfId="0" applyFont="1" applyFill="1" applyBorder="1" applyAlignment="1"/>
    <xf numFmtId="0" fontId="0" fillId="2" borderId="0" xfId="0" applyFill="1" applyBorder="1" applyAlignment="1"/>
    <xf numFmtId="0" fontId="2" fillId="3" borderId="0" xfId="0" applyFont="1" applyFill="1" applyBorder="1" applyAlignment="1">
      <alignment horizontal="left" vertical="center" wrapText="1"/>
    </xf>
    <xf numFmtId="0" fontId="2" fillId="3" borderId="0" xfId="0" applyFont="1" applyFill="1" applyBorder="1" applyAlignment="1">
      <alignment horizontal="left" wrapText="1"/>
    </xf>
    <xf numFmtId="0" fontId="2" fillId="3" borderId="7" xfId="0" applyFont="1" applyFill="1" applyBorder="1" applyAlignment="1">
      <alignment horizontal="left" wrapText="1"/>
    </xf>
    <xf numFmtId="0" fontId="5" fillId="3" borderId="0" xfId="0" applyFont="1" applyFill="1" applyBorder="1" applyAlignment="1">
      <alignment horizontal="left" vertical="top"/>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http://ctablog.org/2018/03/28/department-for-transport-consultation-supporting-your-response"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4452939</xdr:colOff>
      <xdr:row>3</xdr:row>
      <xdr:rowOff>119061</xdr:rowOff>
    </xdr:from>
    <xdr:to>
      <xdr:col>16</xdr:col>
      <xdr:colOff>485819</xdr:colOff>
      <xdr:row>7</xdr:row>
      <xdr:rowOff>115417</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573877" y="892967"/>
          <a:ext cx="819192" cy="1163169"/>
        </a:xfrm>
        <a:prstGeom prst="rect">
          <a:avLst/>
        </a:prstGeom>
      </xdr:spPr>
    </xdr:pic>
    <xdr:clientData/>
  </xdr:twoCellAnchor>
  <xdr:twoCellAnchor>
    <xdr:from>
      <xdr:col>7</xdr:col>
      <xdr:colOff>83345</xdr:colOff>
      <xdr:row>2</xdr:row>
      <xdr:rowOff>119062</xdr:rowOff>
    </xdr:from>
    <xdr:to>
      <xdr:col>9</xdr:col>
      <xdr:colOff>1</xdr:colOff>
      <xdr:row>2</xdr:row>
      <xdr:rowOff>285749</xdr:rowOff>
    </xdr:to>
    <xdr:sp macro="" textlink="">
      <xdr:nvSpPr>
        <xdr:cNvPr id="2" name="Rectangle 1">
          <a:hlinkClick xmlns:r="http://schemas.openxmlformats.org/officeDocument/2006/relationships" r:id="rId2"/>
        </xdr:cNvPr>
        <xdr:cNvSpPr/>
      </xdr:nvSpPr>
      <xdr:spPr>
        <a:xfrm>
          <a:off x="7239001" y="428625"/>
          <a:ext cx="488156" cy="1666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604837</xdr:colOff>
      <xdr:row>2</xdr:row>
      <xdr:rowOff>283368</xdr:rowOff>
    </xdr:from>
    <xdr:to>
      <xdr:col>4</xdr:col>
      <xdr:colOff>130968</xdr:colOff>
      <xdr:row>3</xdr:row>
      <xdr:rowOff>0</xdr:rowOff>
    </xdr:to>
    <xdr:sp macro="" textlink="">
      <xdr:nvSpPr>
        <xdr:cNvPr id="4" name="Rectangle 3">
          <a:hlinkClick xmlns:r="http://schemas.openxmlformats.org/officeDocument/2006/relationships" r:id="rId2"/>
        </xdr:cNvPr>
        <xdr:cNvSpPr/>
      </xdr:nvSpPr>
      <xdr:spPr>
        <a:xfrm>
          <a:off x="604837" y="592931"/>
          <a:ext cx="669131"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Q62"/>
  <sheetViews>
    <sheetView tabSelected="1" zoomScale="80" zoomScaleNormal="80" workbookViewId="0">
      <selection activeCell="F20" sqref="F20"/>
    </sheetView>
  </sheetViews>
  <sheetFormatPr defaultRowHeight="15" x14ac:dyDescent="0.25"/>
  <cols>
    <col min="1" max="1" width="1.28515625" customWidth="1"/>
    <col min="2" max="4" width="2.7109375" customWidth="1"/>
    <col min="5" max="5" width="65.140625" customWidth="1"/>
    <col min="6" max="6" width="21.85546875" bestFit="1" customWidth="1"/>
    <col min="7" max="8" width="3.140625" customWidth="1"/>
    <col min="9" max="9" width="5.28515625" customWidth="1"/>
    <col min="10" max="10" width="4.5703125" customWidth="1"/>
    <col min="11" max="11" width="3.140625" customWidth="1"/>
    <col min="12" max="12" width="50.28515625" customWidth="1"/>
    <col min="13" max="13" width="23.42578125" bestFit="1" customWidth="1"/>
    <col min="14" max="14" width="10.42578125" customWidth="1"/>
    <col min="15" max="15" width="4.140625" customWidth="1"/>
    <col min="16" max="16" width="71.85546875" customWidth="1"/>
    <col min="17" max="17" width="9.5703125" customWidth="1"/>
    <col min="18" max="18" width="19.42578125" bestFit="1" customWidth="1"/>
  </cols>
  <sheetData>
    <row r="1" spans="2:17" ht="15.75" thickBot="1" x14ac:dyDescent="0.3"/>
    <row r="2" spans="2:17" ht="8.25" customHeight="1" x14ac:dyDescent="0.25">
      <c r="B2" s="58" t="s">
        <v>89</v>
      </c>
      <c r="C2" s="59"/>
      <c r="D2" s="59"/>
      <c r="E2" s="59"/>
      <c r="F2" s="59"/>
      <c r="G2" s="59"/>
      <c r="H2" s="59"/>
      <c r="I2" s="60"/>
    </row>
    <row r="3" spans="2:17" ht="39.75" customHeight="1" thickBot="1" x14ac:dyDescent="0.3">
      <c r="B3" s="61"/>
      <c r="C3" s="62"/>
      <c r="D3" s="62"/>
      <c r="E3" s="62"/>
      <c r="F3" s="62"/>
      <c r="G3" s="62"/>
      <c r="H3" s="62"/>
      <c r="I3" s="63"/>
    </row>
    <row r="4" spans="2:17" ht="15" customHeight="1" x14ac:dyDescent="0.25">
      <c r="B4" s="8"/>
      <c r="C4" s="9"/>
      <c r="D4" s="9"/>
      <c r="E4" s="9"/>
      <c r="F4" s="9"/>
      <c r="G4" s="9"/>
      <c r="H4" s="9"/>
      <c r="I4" s="10"/>
      <c r="K4" s="16"/>
      <c r="L4" s="65" t="s">
        <v>63</v>
      </c>
      <c r="M4" s="65"/>
      <c r="N4" s="11"/>
      <c r="O4" s="11"/>
      <c r="P4" s="11"/>
      <c r="Q4" s="12"/>
    </row>
    <row r="5" spans="2:17" ht="30" customHeight="1" x14ac:dyDescent="0.55000000000000004">
      <c r="B5" s="1"/>
      <c r="C5" s="28"/>
      <c r="D5" s="28"/>
      <c r="E5" s="57" t="s">
        <v>16</v>
      </c>
      <c r="F5" s="57"/>
      <c r="G5" s="27"/>
      <c r="H5" s="27"/>
      <c r="I5" s="2"/>
      <c r="K5" s="17"/>
      <c r="L5" s="66"/>
      <c r="M5" s="66"/>
      <c r="N5" s="18"/>
      <c r="O5" s="18"/>
      <c r="P5" s="18"/>
      <c r="Q5" s="15"/>
    </row>
    <row r="6" spans="2:17" ht="30" x14ac:dyDescent="0.55000000000000004">
      <c r="B6" s="1"/>
      <c r="C6" s="28"/>
      <c r="D6" s="28"/>
      <c r="E6" s="57"/>
      <c r="F6" s="57"/>
      <c r="G6" s="27"/>
      <c r="H6" s="27"/>
      <c r="I6" s="2"/>
      <c r="K6" s="17"/>
      <c r="L6" s="54" t="s">
        <v>69</v>
      </c>
      <c r="M6" s="23" t="s">
        <v>70</v>
      </c>
      <c r="N6" s="18"/>
      <c r="O6" s="18"/>
      <c r="P6" s="18"/>
      <c r="Q6" s="15"/>
    </row>
    <row r="7" spans="2:17" ht="16.5" customHeight="1" thickBot="1" x14ac:dyDescent="0.4">
      <c r="B7" s="1"/>
      <c r="C7" s="28"/>
      <c r="D7" s="28"/>
      <c r="E7" s="3"/>
      <c r="F7" s="35"/>
      <c r="G7" s="24"/>
      <c r="H7" s="24"/>
      <c r="I7" s="2"/>
      <c r="K7" s="17"/>
      <c r="L7" s="47" t="s">
        <v>0</v>
      </c>
      <c r="M7" s="47" t="s">
        <v>85</v>
      </c>
      <c r="N7" s="47"/>
      <c r="O7" s="47"/>
      <c r="P7" s="47"/>
      <c r="Q7" s="48"/>
    </row>
    <row r="8" spans="2:17" ht="19.5" customHeight="1" thickBot="1" x14ac:dyDescent="0.4">
      <c r="B8" s="1"/>
      <c r="C8" s="28"/>
      <c r="D8" s="79" t="s">
        <v>31</v>
      </c>
      <c r="E8" s="80"/>
      <c r="F8" s="50"/>
      <c r="G8" s="3"/>
      <c r="H8" s="3"/>
      <c r="I8" s="2"/>
      <c r="K8" s="17"/>
      <c r="L8" s="47" t="s">
        <v>2</v>
      </c>
      <c r="M8" s="47" t="s">
        <v>73</v>
      </c>
      <c r="N8" s="47"/>
      <c r="O8" s="47"/>
      <c r="P8" s="47"/>
      <c r="Q8" s="48"/>
    </row>
    <row r="9" spans="2:17" ht="16.5" thickBot="1" x14ac:dyDescent="0.3">
      <c r="B9" s="1"/>
      <c r="C9" s="28"/>
      <c r="D9" s="81"/>
      <c r="E9" s="81"/>
      <c r="F9" s="3"/>
      <c r="G9" s="3"/>
      <c r="H9" s="3"/>
      <c r="I9" s="2"/>
      <c r="K9" s="17"/>
      <c r="L9" s="47" t="s">
        <v>64</v>
      </c>
      <c r="M9" s="47" t="s">
        <v>71</v>
      </c>
      <c r="N9" s="47"/>
      <c r="O9" s="47"/>
      <c r="P9" s="47"/>
      <c r="Q9" s="48"/>
    </row>
    <row r="10" spans="2:17" ht="19.5" customHeight="1" thickBot="1" x14ac:dyDescent="0.4">
      <c r="B10" s="1"/>
      <c r="C10" s="28"/>
      <c r="D10" s="79" t="s">
        <v>59</v>
      </c>
      <c r="E10" s="80"/>
      <c r="F10" s="51"/>
      <c r="G10" s="3"/>
      <c r="H10" s="3"/>
      <c r="I10" s="2"/>
      <c r="K10" s="17"/>
      <c r="L10" s="47" t="s">
        <v>65</v>
      </c>
      <c r="M10" s="55" t="s">
        <v>72</v>
      </c>
      <c r="N10" s="47"/>
      <c r="O10" s="47"/>
      <c r="P10" s="47"/>
      <c r="Q10" s="48"/>
    </row>
    <row r="11" spans="2:17" ht="16.5" customHeight="1" thickBot="1" x14ac:dyDescent="0.3">
      <c r="B11" s="1"/>
      <c r="C11" s="28"/>
      <c r="D11" s="81"/>
      <c r="E11" s="81"/>
      <c r="F11" s="3"/>
      <c r="G11" s="3"/>
      <c r="H11" s="3"/>
      <c r="I11" s="2"/>
      <c r="K11" s="17"/>
      <c r="L11" s="47" t="s">
        <v>66</v>
      </c>
      <c r="M11" s="76" t="s">
        <v>83</v>
      </c>
      <c r="N11" s="76"/>
      <c r="O11" s="76"/>
      <c r="P11" s="76"/>
      <c r="Q11" s="77"/>
    </row>
    <row r="12" spans="2:17" ht="18.75" customHeight="1" thickBot="1" x14ac:dyDescent="0.4">
      <c r="B12" s="1"/>
      <c r="C12" s="28"/>
      <c r="D12" s="79" t="s">
        <v>60</v>
      </c>
      <c r="E12" s="80"/>
      <c r="F12" s="50"/>
      <c r="G12" s="3"/>
      <c r="H12" s="3"/>
      <c r="I12" s="2"/>
      <c r="K12" s="17"/>
      <c r="L12" s="47"/>
      <c r="M12" s="76"/>
      <c r="N12" s="76"/>
      <c r="O12" s="76"/>
      <c r="P12" s="76"/>
      <c r="Q12" s="77"/>
    </row>
    <row r="13" spans="2:17" ht="15.75" customHeight="1" thickBot="1" x14ac:dyDescent="0.3">
      <c r="B13" s="1"/>
      <c r="C13" s="28"/>
      <c r="D13" s="28"/>
      <c r="E13" s="3"/>
      <c r="F13" s="3"/>
      <c r="G13" s="3"/>
      <c r="H13" s="3"/>
      <c r="I13" s="2"/>
      <c r="K13" s="17"/>
      <c r="L13" s="47" t="s">
        <v>56</v>
      </c>
      <c r="M13" s="76" t="s">
        <v>82</v>
      </c>
      <c r="N13" s="76"/>
      <c r="O13" s="76"/>
      <c r="P13" s="76"/>
      <c r="Q13" s="48"/>
    </row>
    <row r="14" spans="2:17" ht="15" customHeight="1" x14ac:dyDescent="0.25">
      <c r="B14" s="1"/>
      <c r="C14" s="28"/>
      <c r="D14" s="30"/>
      <c r="E14" s="31"/>
      <c r="F14" s="31"/>
      <c r="G14" s="32"/>
      <c r="H14" s="3"/>
      <c r="I14" s="2"/>
      <c r="K14" s="17"/>
      <c r="L14" s="47"/>
      <c r="M14" s="76"/>
      <c r="N14" s="76"/>
      <c r="O14" s="76"/>
      <c r="P14" s="76"/>
      <c r="Q14" s="48"/>
    </row>
    <row r="15" spans="2:17" ht="19.5" thickBot="1" x14ac:dyDescent="0.35">
      <c r="B15" s="1"/>
      <c r="C15" s="28"/>
      <c r="D15" s="1"/>
      <c r="E15" s="25" t="s">
        <v>32</v>
      </c>
      <c r="F15" s="3"/>
      <c r="G15" s="29"/>
      <c r="H15" s="3"/>
      <c r="I15" s="2"/>
      <c r="K15" s="17"/>
      <c r="L15" s="47" t="s">
        <v>75</v>
      </c>
      <c r="M15" s="76" t="s">
        <v>76</v>
      </c>
      <c r="N15" s="76"/>
      <c r="O15" s="76"/>
      <c r="P15" s="76"/>
      <c r="Q15" s="48"/>
    </row>
    <row r="16" spans="2:17" ht="16.5" thickBot="1" x14ac:dyDescent="0.3">
      <c r="B16" s="1"/>
      <c r="C16" s="28"/>
      <c r="D16" s="1"/>
      <c r="E16" s="3" t="s">
        <v>52</v>
      </c>
      <c r="F16" s="51"/>
      <c r="G16" s="29"/>
      <c r="H16" s="3"/>
      <c r="I16" s="2"/>
      <c r="K16" s="17"/>
      <c r="L16" s="47" t="s">
        <v>77</v>
      </c>
      <c r="M16" s="83" t="s">
        <v>78</v>
      </c>
      <c r="N16" s="83"/>
      <c r="O16" s="83"/>
      <c r="P16" s="83"/>
      <c r="Q16" s="84"/>
    </row>
    <row r="17" spans="2:17" ht="16.5" customHeight="1" thickBot="1" x14ac:dyDescent="0.3">
      <c r="B17" s="1"/>
      <c r="C17" s="28"/>
      <c r="D17" s="1"/>
      <c r="E17" s="3" t="s">
        <v>58</v>
      </c>
      <c r="F17" s="51"/>
      <c r="G17" s="29"/>
      <c r="H17" s="3"/>
      <c r="I17" s="2"/>
      <c r="K17" s="17"/>
      <c r="L17" s="47"/>
      <c r="M17" s="83"/>
      <c r="N17" s="83"/>
      <c r="O17" s="83"/>
      <c r="P17" s="83"/>
      <c r="Q17" s="84"/>
    </row>
    <row r="18" spans="2:17" ht="18.75" customHeight="1" thickBot="1" x14ac:dyDescent="0.3">
      <c r="B18" s="1"/>
      <c r="C18" s="28"/>
      <c r="D18" s="1"/>
      <c r="E18" s="3" t="s">
        <v>29</v>
      </c>
      <c r="F18" s="53"/>
      <c r="G18" s="29"/>
      <c r="H18" s="3"/>
      <c r="I18" s="2"/>
      <c r="K18" s="17"/>
      <c r="L18" s="47" t="s">
        <v>36</v>
      </c>
      <c r="M18" s="47" t="s">
        <v>79</v>
      </c>
      <c r="N18" s="47"/>
      <c r="O18" s="47"/>
      <c r="P18" s="47"/>
      <c r="Q18" s="48"/>
    </row>
    <row r="19" spans="2:17" ht="16.5" customHeight="1" thickBot="1" x14ac:dyDescent="0.3">
      <c r="B19" s="1"/>
      <c r="C19" s="28"/>
      <c r="D19" s="1"/>
      <c r="E19" s="3" t="s">
        <v>53</v>
      </c>
      <c r="F19" s="51"/>
      <c r="G19" s="29"/>
      <c r="H19" s="3"/>
      <c r="I19" s="2"/>
      <c r="K19" s="17"/>
      <c r="L19" s="47" t="s">
        <v>67</v>
      </c>
      <c r="M19" s="47" t="s">
        <v>80</v>
      </c>
      <c r="N19" s="47"/>
      <c r="O19" s="47"/>
      <c r="P19" s="47"/>
      <c r="Q19" s="48"/>
    </row>
    <row r="20" spans="2:17" ht="18.75" customHeight="1" thickBot="1" x14ac:dyDescent="0.3">
      <c r="B20" s="1"/>
      <c r="C20" s="28"/>
      <c r="D20" s="1"/>
      <c r="E20" s="49" t="s">
        <v>45</v>
      </c>
      <c r="F20" s="53"/>
      <c r="G20" s="29"/>
      <c r="H20" s="3"/>
      <c r="I20" s="2"/>
      <c r="K20" s="17"/>
      <c r="L20" s="47" t="s">
        <v>68</v>
      </c>
      <c r="M20" s="83" t="s">
        <v>81</v>
      </c>
      <c r="N20" s="83"/>
      <c r="O20" s="83"/>
      <c r="P20" s="83"/>
      <c r="Q20" s="84"/>
    </row>
    <row r="21" spans="2:17" ht="16.5" thickBot="1" x14ac:dyDescent="0.3">
      <c r="B21" s="1"/>
      <c r="C21" s="28"/>
      <c r="D21" s="1"/>
      <c r="E21" s="64" t="s">
        <v>50</v>
      </c>
      <c r="F21" s="3"/>
      <c r="G21" s="29"/>
      <c r="H21" s="3"/>
      <c r="I21" s="2"/>
      <c r="K21" s="17"/>
      <c r="L21" s="22"/>
      <c r="M21" s="83"/>
      <c r="N21" s="83"/>
      <c r="O21" s="83"/>
      <c r="P21" s="83"/>
      <c r="Q21" s="84"/>
    </row>
    <row r="22" spans="2:17" ht="16.5" thickBot="1" x14ac:dyDescent="0.3">
      <c r="B22" s="1"/>
      <c r="C22" s="28"/>
      <c r="D22" s="1"/>
      <c r="E22" s="64"/>
      <c r="F22" s="51"/>
      <c r="G22" s="29"/>
      <c r="H22" s="3"/>
      <c r="I22" s="2"/>
      <c r="K22" s="17"/>
      <c r="L22" s="85" t="s">
        <v>17</v>
      </c>
      <c r="M22" s="85"/>
      <c r="N22" s="18"/>
      <c r="O22" s="18"/>
      <c r="P22" s="18"/>
      <c r="Q22" s="15"/>
    </row>
    <row r="23" spans="2:17" ht="16.5" thickBot="1" x14ac:dyDescent="0.3">
      <c r="B23" s="1"/>
      <c r="C23" s="28"/>
      <c r="D23" s="1"/>
      <c r="E23" s="3" t="s">
        <v>51</v>
      </c>
      <c r="F23" s="51"/>
      <c r="G23" s="29"/>
      <c r="H23" s="3"/>
      <c r="I23" s="2"/>
      <c r="K23" s="17"/>
      <c r="L23" s="85"/>
      <c r="M23" s="85"/>
      <c r="N23" s="18"/>
      <c r="O23" s="18"/>
      <c r="P23" s="18"/>
      <c r="Q23" s="15"/>
    </row>
    <row r="24" spans="2:17" ht="19.5" thickBot="1" x14ac:dyDescent="0.35">
      <c r="B24" s="1"/>
      <c r="C24" s="28"/>
      <c r="D24" s="5"/>
      <c r="E24" s="33"/>
      <c r="F24" s="33"/>
      <c r="G24" s="34"/>
      <c r="H24" s="3"/>
      <c r="I24" s="2"/>
      <c r="K24" s="17"/>
      <c r="L24" s="23" t="s">
        <v>14</v>
      </c>
      <c r="M24" s="23" t="s">
        <v>18</v>
      </c>
      <c r="N24" s="23" t="s">
        <v>19</v>
      </c>
      <c r="O24" s="23"/>
      <c r="P24" s="23" t="s">
        <v>20</v>
      </c>
      <c r="Q24" s="15"/>
    </row>
    <row r="25" spans="2:17" ht="21" x14ac:dyDescent="0.35">
      <c r="B25" s="1"/>
      <c r="C25" s="28"/>
      <c r="D25" s="28"/>
      <c r="E25" s="3"/>
      <c r="F25" s="36" t="s">
        <v>15</v>
      </c>
      <c r="G25" s="25"/>
      <c r="H25" s="25"/>
      <c r="I25" s="2"/>
      <c r="K25" s="17"/>
      <c r="L25" s="47" t="s">
        <v>0</v>
      </c>
      <c r="M25" s="47" t="s">
        <v>1</v>
      </c>
      <c r="N25" s="13">
        <v>209</v>
      </c>
      <c r="O25" s="13"/>
      <c r="P25" s="45" t="s">
        <v>25</v>
      </c>
      <c r="Q25" s="15"/>
    </row>
    <row r="26" spans="2:17" ht="15.75" x14ac:dyDescent="0.25">
      <c r="B26" s="1"/>
      <c r="C26" s="28"/>
      <c r="D26" s="28"/>
      <c r="E26" s="3" t="s">
        <v>0</v>
      </c>
      <c r="F26" s="4">
        <f>IF(AND(F8=0,F12=0),0,N25)</f>
        <v>0</v>
      </c>
      <c r="G26" s="4"/>
      <c r="H26" s="4"/>
      <c r="I26" s="2"/>
      <c r="K26" s="17"/>
      <c r="L26" s="47" t="s">
        <v>87</v>
      </c>
      <c r="M26" s="47" t="s">
        <v>23</v>
      </c>
      <c r="N26" s="47"/>
      <c r="O26" s="47"/>
      <c r="P26" s="22"/>
      <c r="Q26" s="15"/>
    </row>
    <row r="27" spans="2:17" ht="15.75" x14ac:dyDescent="0.25">
      <c r="B27" s="1"/>
      <c r="C27" s="28"/>
      <c r="D27" s="28"/>
      <c r="E27" s="3" t="s">
        <v>87</v>
      </c>
      <c r="F27" s="4">
        <f>IF(OR(F22="Yes",F20="yes"),0,IF(F8=0,0,IF(F8&lt;3,N27,IF(F8&lt;6,N28,IF(F8&lt;11,N29,IF(F8&lt;15,N30,IF(F8&lt;50,N31,IF(F8&gt;49,(INT((F8/50))*N32)+((IF(MOD(F8,50)=0,0,IF(MOD(F8,50)&lt;3,N27,IF(MOD(F8,50)&lt;6,N28,IF(MOD(F8,50)&lt;11,N29,IF(MOD(F8,50)&lt;15,N30,IF(MOD(F8,50)&gt;14,N31,0))))))))))))))))</f>
        <v>0</v>
      </c>
      <c r="G27" s="4"/>
      <c r="H27" s="4"/>
      <c r="I27" s="2"/>
      <c r="K27" s="17"/>
      <c r="L27" s="47"/>
      <c r="M27" s="47" t="s">
        <v>9</v>
      </c>
      <c r="N27" s="14">
        <v>7196.8</v>
      </c>
      <c r="O27" s="14"/>
      <c r="P27" s="76" t="s">
        <v>24</v>
      </c>
      <c r="Q27" s="46"/>
    </row>
    <row r="28" spans="2:17" ht="15.75" customHeight="1" x14ac:dyDescent="0.25">
      <c r="B28" s="1"/>
      <c r="C28" s="28"/>
      <c r="D28" s="28"/>
      <c r="E28" s="3" t="s">
        <v>43</v>
      </c>
      <c r="F28" s="4">
        <f>IF(OR(F22="No",F20="yes"),0,IF(F23=0,0,(SUM(1500+(70*(F23/52)/35)))))</f>
        <v>0</v>
      </c>
      <c r="G28" s="4"/>
      <c r="H28" s="4"/>
      <c r="I28" s="2"/>
      <c r="K28" s="17"/>
      <c r="L28" s="47"/>
      <c r="M28" s="47" t="s">
        <v>10</v>
      </c>
      <c r="N28" s="13">
        <v>13494</v>
      </c>
      <c r="O28" s="13"/>
      <c r="P28" s="76"/>
      <c r="Q28" s="44"/>
    </row>
    <row r="29" spans="2:17" ht="15.75" customHeight="1" x14ac:dyDescent="0.25">
      <c r="B29" s="1"/>
      <c r="C29" s="28"/>
      <c r="D29" s="28"/>
      <c r="E29" s="3" t="s">
        <v>4</v>
      </c>
      <c r="F29" s="4">
        <f>SUM(F8*N34)</f>
        <v>0</v>
      </c>
      <c r="G29" s="4"/>
      <c r="H29" s="4"/>
      <c r="I29" s="2"/>
      <c r="K29" s="17"/>
      <c r="L29" s="47"/>
      <c r="M29" s="47" t="s">
        <v>11</v>
      </c>
      <c r="N29" s="13">
        <v>17992</v>
      </c>
      <c r="O29" s="13"/>
      <c r="P29" s="76"/>
      <c r="Q29" s="44"/>
    </row>
    <row r="30" spans="2:17" ht="15.75" x14ac:dyDescent="0.25">
      <c r="B30" s="1"/>
      <c r="C30" s="28"/>
      <c r="D30" s="28"/>
      <c r="E30" s="3" t="s">
        <v>5</v>
      </c>
      <c r="F30" s="4">
        <f>SUM((F8*N35)-(F16*N35))</f>
        <v>0</v>
      </c>
      <c r="G30" s="4"/>
      <c r="H30" s="4"/>
      <c r="I30" s="2"/>
      <c r="K30" s="17"/>
      <c r="L30" s="47"/>
      <c r="M30" s="47" t="s">
        <v>12</v>
      </c>
      <c r="N30" s="13">
        <v>22490</v>
      </c>
      <c r="O30" s="13"/>
      <c r="P30" s="76"/>
      <c r="Q30" s="44"/>
    </row>
    <row r="31" spans="2:17" ht="15.75" x14ac:dyDescent="0.25">
      <c r="B31" s="1"/>
      <c r="C31" s="28"/>
      <c r="D31" s="28"/>
      <c r="E31" s="3" t="s">
        <v>28</v>
      </c>
      <c r="F31" s="4">
        <f>IF(AND(F8=0,F12=0),0,N36)</f>
        <v>0</v>
      </c>
      <c r="G31" s="4"/>
      <c r="H31" s="4"/>
      <c r="I31" s="2"/>
      <c r="K31" s="17"/>
      <c r="L31" s="47"/>
      <c r="M31" s="47" t="s">
        <v>13</v>
      </c>
      <c r="N31" s="13">
        <v>35984</v>
      </c>
      <c r="O31" s="13"/>
      <c r="P31" s="76"/>
      <c r="Q31" s="44"/>
    </row>
    <row r="32" spans="2:17" ht="15.75" x14ac:dyDescent="0.25">
      <c r="B32" s="1"/>
      <c r="C32" s="28"/>
      <c r="D32" s="28"/>
      <c r="E32" s="3" t="s">
        <v>55</v>
      </c>
      <c r="F32" s="4">
        <f>IF(OR(F12&gt;F10,(F17+F12)&gt;F10),"Check numbers",SUM(F12*N37))</f>
        <v>0</v>
      </c>
      <c r="G32" s="4"/>
      <c r="H32" s="4"/>
      <c r="I32" s="2"/>
      <c r="K32" s="17"/>
      <c r="L32" s="47"/>
      <c r="M32" s="47" t="s">
        <v>39</v>
      </c>
      <c r="N32" s="13">
        <v>35984</v>
      </c>
      <c r="O32" s="13"/>
      <c r="P32" s="52" t="s">
        <v>40</v>
      </c>
      <c r="Q32" s="44"/>
    </row>
    <row r="33" spans="2:17" ht="15.75" x14ac:dyDescent="0.25">
      <c r="B33" s="1"/>
      <c r="C33" s="28"/>
      <c r="D33" s="28"/>
      <c r="E33" s="3" t="s">
        <v>57</v>
      </c>
      <c r="F33" s="4">
        <f>IF(OR(F17&gt;F10,(F17+F12)&gt;F10),"Check numbers",SUM(F17*N38))</f>
        <v>0</v>
      </c>
      <c r="G33" s="4"/>
      <c r="H33" s="4"/>
      <c r="I33" s="2"/>
      <c r="K33" s="17"/>
      <c r="L33" s="40" t="s">
        <v>48</v>
      </c>
      <c r="M33" s="47" t="s">
        <v>3</v>
      </c>
      <c r="N33" s="82" t="s">
        <v>86</v>
      </c>
      <c r="O33" s="82"/>
      <c r="P33" s="82"/>
      <c r="Q33" s="44"/>
    </row>
    <row r="34" spans="2:17" ht="15.75" x14ac:dyDescent="0.25">
      <c r="B34" s="1"/>
      <c r="C34" s="28"/>
      <c r="D34" s="28"/>
      <c r="E34" s="3" t="s">
        <v>8</v>
      </c>
      <c r="F34" s="4">
        <f>IF(AND(F8=0,F12=0),0,N39)</f>
        <v>0</v>
      </c>
      <c r="G34" s="4"/>
      <c r="H34" s="4"/>
      <c r="I34" s="2"/>
      <c r="K34" s="17"/>
      <c r="L34" s="47" t="s">
        <v>4</v>
      </c>
      <c r="M34" s="47" t="s">
        <v>3</v>
      </c>
      <c r="N34" s="13">
        <v>157</v>
      </c>
      <c r="O34" s="13"/>
      <c r="P34" s="45" t="s">
        <v>21</v>
      </c>
      <c r="Q34" s="44"/>
    </row>
    <row r="35" spans="2:17" ht="15.75" x14ac:dyDescent="0.25">
      <c r="B35" s="1"/>
      <c r="C35" s="28"/>
      <c r="D35" s="28"/>
      <c r="E35" s="3" t="s">
        <v>35</v>
      </c>
      <c r="F35" s="4">
        <f>SUM(F19*N40)</f>
        <v>0</v>
      </c>
      <c r="G35" s="4"/>
      <c r="H35" s="4"/>
      <c r="I35" s="2"/>
      <c r="K35" s="17"/>
      <c r="L35" s="47" t="s">
        <v>5</v>
      </c>
      <c r="M35" s="47" t="s">
        <v>3</v>
      </c>
      <c r="N35" s="13">
        <v>1500</v>
      </c>
      <c r="O35" s="13"/>
      <c r="P35" s="45" t="s">
        <v>22</v>
      </c>
      <c r="Q35" s="15"/>
    </row>
    <row r="36" spans="2:17" ht="15.75" customHeight="1" x14ac:dyDescent="0.25">
      <c r="B36" s="1"/>
      <c r="C36" s="28"/>
      <c r="D36" s="28"/>
      <c r="E36" s="3" t="s">
        <v>36</v>
      </c>
      <c r="F36" s="4">
        <f>IF(F18="Yes",12,0)</f>
        <v>0</v>
      </c>
      <c r="G36" s="4"/>
      <c r="H36" s="4"/>
      <c r="I36" s="2"/>
      <c r="K36" s="17"/>
      <c r="L36" s="47" t="s">
        <v>28</v>
      </c>
      <c r="M36" s="47" t="s">
        <v>1</v>
      </c>
      <c r="N36" s="13">
        <v>400</v>
      </c>
      <c r="O36" s="13"/>
      <c r="P36" s="45" t="s">
        <v>26</v>
      </c>
      <c r="Q36" s="46"/>
    </row>
    <row r="37" spans="2:17" ht="15.75" x14ac:dyDescent="0.25">
      <c r="B37" s="1"/>
      <c r="C37" s="28"/>
      <c r="D37" s="28"/>
      <c r="E37" s="3" t="s">
        <v>49</v>
      </c>
      <c r="F37" s="4">
        <f>SUM(F8*300)</f>
        <v>0</v>
      </c>
      <c r="G37" s="4"/>
      <c r="H37" s="4"/>
      <c r="I37" s="2"/>
      <c r="K37" s="17"/>
      <c r="L37" s="47" t="s">
        <v>55</v>
      </c>
      <c r="M37" s="47" t="s">
        <v>6</v>
      </c>
      <c r="N37" s="13">
        <v>1500</v>
      </c>
      <c r="O37" s="13"/>
      <c r="P37" s="45" t="s">
        <v>84</v>
      </c>
      <c r="Q37" s="46"/>
    </row>
    <row r="38" spans="2:17" ht="15.75" x14ac:dyDescent="0.25">
      <c r="B38" s="1"/>
      <c r="C38" s="28"/>
      <c r="D38" s="28"/>
      <c r="E38" s="3"/>
      <c r="F38" s="4"/>
      <c r="G38" s="4"/>
      <c r="H38" s="4"/>
      <c r="I38" s="2"/>
      <c r="K38" s="17"/>
      <c r="L38" s="47" t="s">
        <v>57</v>
      </c>
      <c r="M38" s="47" t="s">
        <v>7</v>
      </c>
      <c r="N38" s="13">
        <v>86</v>
      </c>
      <c r="O38" s="13"/>
      <c r="P38" s="45" t="s">
        <v>27</v>
      </c>
      <c r="Q38" s="46"/>
    </row>
    <row r="39" spans="2:17" ht="21" x14ac:dyDescent="0.35">
      <c r="B39" s="1"/>
      <c r="C39" s="28"/>
      <c r="D39" s="28"/>
      <c r="E39" s="56" t="s">
        <v>30</v>
      </c>
      <c r="F39" s="37">
        <f>SUM(F26:F37)</f>
        <v>0</v>
      </c>
      <c r="G39" s="26"/>
      <c r="H39" s="26"/>
      <c r="I39" s="2"/>
      <c r="K39" s="17"/>
      <c r="L39" s="47" t="s">
        <v>74</v>
      </c>
      <c r="M39" s="47" t="s">
        <v>1</v>
      </c>
      <c r="N39" s="13">
        <v>497.5</v>
      </c>
      <c r="O39" s="13"/>
      <c r="P39" s="45" t="s">
        <v>33</v>
      </c>
      <c r="Q39" s="46"/>
    </row>
    <row r="40" spans="2:17" ht="20.25" customHeight="1" x14ac:dyDescent="0.3">
      <c r="B40" s="1"/>
      <c r="C40" s="28"/>
      <c r="D40" s="28"/>
      <c r="E40" s="3" t="s">
        <v>46</v>
      </c>
      <c r="F40" s="42">
        <f>IF(F8=0,0,IF(F8=1,7950,SUM(7950+((F8-1)*4400))))</f>
        <v>0</v>
      </c>
      <c r="G40" s="26"/>
      <c r="H40" s="26"/>
      <c r="I40" s="2"/>
      <c r="K40" s="17"/>
      <c r="L40" s="47" t="s">
        <v>88</v>
      </c>
      <c r="M40" s="47" t="s">
        <v>54</v>
      </c>
      <c r="N40" s="13">
        <v>60</v>
      </c>
      <c r="O40" s="47"/>
      <c r="P40" s="47" t="s">
        <v>34</v>
      </c>
      <c r="Q40" s="46"/>
    </row>
    <row r="41" spans="2:17" ht="24.75" customHeight="1" thickBot="1" x14ac:dyDescent="0.3">
      <c r="B41" s="5"/>
      <c r="C41" s="6"/>
      <c r="D41" s="6"/>
      <c r="E41" s="6"/>
      <c r="F41" s="6"/>
      <c r="G41" s="6"/>
      <c r="H41" s="6"/>
      <c r="I41" s="7"/>
      <c r="K41" s="17"/>
      <c r="L41" s="47" t="s">
        <v>37</v>
      </c>
      <c r="M41" s="47" t="s">
        <v>1</v>
      </c>
      <c r="N41" s="13">
        <v>12</v>
      </c>
      <c r="O41" s="47"/>
      <c r="P41" s="47" t="s">
        <v>38</v>
      </c>
      <c r="Q41" s="46"/>
    </row>
    <row r="42" spans="2:17" ht="15" customHeight="1" x14ac:dyDescent="0.25">
      <c r="B42" s="67" t="s">
        <v>62</v>
      </c>
      <c r="C42" s="68"/>
      <c r="D42" s="68"/>
      <c r="E42" s="68"/>
      <c r="F42" s="68"/>
      <c r="G42" s="68"/>
      <c r="H42" s="68"/>
      <c r="I42" s="69"/>
      <c r="K42" s="17"/>
      <c r="L42" s="47" t="s">
        <v>41</v>
      </c>
      <c r="M42" s="47" t="s">
        <v>42</v>
      </c>
      <c r="N42" s="13">
        <v>300</v>
      </c>
      <c r="O42" s="47"/>
      <c r="P42" s="47" t="s">
        <v>44</v>
      </c>
      <c r="Q42" s="48"/>
    </row>
    <row r="43" spans="2:17" ht="16.5" customHeight="1" x14ac:dyDescent="0.25">
      <c r="B43" s="70"/>
      <c r="C43" s="71"/>
      <c r="D43" s="71"/>
      <c r="E43" s="71"/>
      <c r="F43" s="71"/>
      <c r="G43" s="71"/>
      <c r="H43" s="71"/>
      <c r="I43" s="72"/>
      <c r="K43" s="17"/>
      <c r="L43" s="47" t="s">
        <v>61</v>
      </c>
      <c r="M43" s="47" t="s">
        <v>42</v>
      </c>
      <c r="N43" s="78" t="s">
        <v>47</v>
      </c>
      <c r="O43" s="78"/>
      <c r="P43" s="78"/>
      <c r="Q43" s="15"/>
    </row>
    <row r="44" spans="2:17" ht="15.75" thickBot="1" x14ac:dyDescent="0.3">
      <c r="B44" s="70"/>
      <c r="C44" s="71"/>
      <c r="D44" s="71"/>
      <c r="E44" s="71"/>
      <c r="F44" s="71"/>
      <c r="G44" s="71"/>
      <c r="H44" s="71"/>
      <c r="I44" s="72"/>
      <c r="K44" s="19"/>
      <c r="L44" s="38"/>
      <c r="M44" s="38"/>
      <c r="N44" s="43"/>
      <c r="O44" s="20"/>
      <c r="P44" s="20"/>
      <c r="Q44" s="21"/>
    </row>
    <row r="45" spans="2:17" x14ac:dyDescent="0.25">
      <c r="B45" s="70"/>
      <c r="C45" s="71"/>
      <c r="D45" s="71"/>
      <c r="E45" s="71"/>
      <c r="F45" s="71"/>
      <c r="G45" s="71"/>
      <c r="H45" s="71"/>
      <c r="I45" s="72"/>
      <c r="L45" s="41"/>
      <c r="M45" s="41"/>
      <c r="N45" s="41"/>
      <c r="O45" s="41"/>
      <c r="P45" s="41"/>
    </row>
    <row r="46" spans="2:17" ht="15.75" thickBot="1" x14ac:dyDescent="0.3">
      <c r="B46" s="73"/>
      <c r="C46" s="74"/>
      <c r="D46" s="74"/>
      <c r="E46" s="74"/>
      <c r="F46" s="74"/>
      <c r="G46" s="74"/>
      <c r="H46" s="74"/>
      <c r="I46" s="75"/>
      <c r="L46" s="41"/>
      <c r="M46" s="41"/>
      <c r="N46" s="41"/>
      <c r="O46" s="41"/>
      <c r="P46" s="41"/>
    </row>
    <row r="50" spans="11:12" x14ac:dyDescent="0.25">
      <c r="K50" s="41"/>
    </row>
    <row r="62" spans="11:12" x14ac:dyDescent="0.25">
      <c r="L62" s="39"/>
    </row>
  </sheetData>
  <sheetProtection algorithmName="SHA-512" hashValue="9lIra1kxLh0pz6bFgnU8+X/5PkKehNaspU8vWRvLcqNrQnLD7pgHIkacMICHYee4squ2xDoi9xNHsF92f6Amsg==" saltValue="9Z1n/r1RdAbFtGk1vzaRSw==" spinCount="100000" sheet="1" formatCells="0" selectLockedCells="1"/>
  <scenarios current="0">
    <scenario name="Transport Manager" locked="1" count="1" user="Emma Sims" comment="Created by Emma Sims on 15/03/2018_x000a_Modified by Emma Sims on 15/03/2018">
      <inputCells r="F27" val="7196.8"/>
    </scenario>
  </scenarios>
  <mergeCells count="19">
    <mergeCell ref="M16:Q17"/>
    <mergeCell ref="L22:M23"/>
    <mergeCell ref="M20:Q21"/>
    <mergeCell ref="E5:F6"/>
    <mergeCell ref="B2:I3"/>
    <mergeCell ref="E21:E22"/>
    <mergeCell ref="L4:M5"/>
    <mergeCell ref="B42:I46"/>
    <mergeCell ref="M11:Q12"/>
    <mergeCell ref="P27:P31"/>
    <mergeCell ref="N43:P43"/>
    <mergeCell ref="D8:E8"/>
    <mergeCell ref="D9:E9"/>
    <mergeCell ref="D10:E10"/>
    <mergeCell ref="D11:E11"/>
    <mergeCell ref="D12:E12"/>
    <mergeCell ref="N33:P33"/>
    <mergeCell ref="M15:P15"/>
    <mergeCell ref="M13:P14"/>
  </mergeCells>
  <dataValidations count="2">
    <dataValidation type="list" allowBlank="1" showInputMessage="1" showErrorMessage="1" sqref="F18 F20">
      <formula1>"Yes, No, "</formula1>
    </dataValidation>
    <dataValidation type="list" allowBlank="1" showInputMessage="1" showErrorMessage="1" sqref="F22">
      <formula1>"Yes, No, N/A"</formula1>
    </dataValidation>
  </dataValidations>
  <pageMargins left="0.25" right="0.25" top="0.75" bottom="0.75" header="0.3" footer="0.3"/>
  <pageSetup paperSize="9" scale="61" fitToWidth="0" orientation="landscape" r:id="rId1"/>
  <colBreaks count="1" manualBreakCount="1">
    <brk id="10" max="1048575" man="1"/>
  </colBreaks>
  <ignoredErrors>
    <ignoredError sqref="F31 F34" 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Cost Calculator</vt:lpstr>
    </vt:vector>
  </TitlesOfParts>
  <Company>CTAUK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Sims</dc:creator>
  <cp:lastModifiedBy>Emma Sims</cp:lastModifiedBy>
  <cp:lastPrinted>2018-03-28T13:14:06Z</cp:lastPrinted>
  <dcterms:created xsi:type="dcterms:W3CDTF">2018-03-15T17:39:59Z</dcterms:created>
  <dcterms:modified xsi:type="dcterms:W3CDTF">2018-03-28T15:10:46Z</dcterms:modified>
</cp:coreProperties>
</file>